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<sst xmlns="http://schemas.openxmlformats.org/spreadsheetml/2006/main" count="162" uniqueCount="112">
  <si>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</si>
  <si>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</si>
  <si>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</si>
  <si>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</si>
  <si>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</si>
  <si>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</si>
  <si>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</si>
  <si>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</si>
  <si>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</si>
  <si>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</si>
  <si>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</si>
  <si>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</si>
  <si>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</si>
  <si>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</si>
  <si>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</si>
  <si>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</si>
  <si>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</si>
  <si>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</si>
  <si>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</si>
  <si>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</si>
  <si>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</si>
  <si>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</si>
  <si>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</si>
  <si>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</si>
  <si>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</si>
  <si>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</si>
  <si>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</si>
  <si>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</si>
  <si>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</si>
  <si>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</si>
  <si>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</si>
  <si>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</si>
  <si>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</si>
  <si>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</si>
  <si>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</si>
  <si>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</si>
  <si>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</si>
  <si>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</si>
  <si>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</si>
  <si>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</si>
  <si>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</si>
  <si>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</si>
  <si>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</si>
  <si>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</si>
  <si>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</si>
  <si>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</si>
  <si>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</si>
  <si>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</si>
  <si>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</si>
  <si>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</si>
  <si>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</si>
  <si>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</si>
  <si>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</si>
  <si>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</si>
  <si>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</si>
  <si>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</si>
  <si>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</si>
  <si>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</si>
  <si>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</si>
  <si>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</si>
  <si>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</si>
  <si>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</si>
  <si>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</si>
  <si>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</si>
  <si>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</si>
  <si>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</si>
  <si>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</si>
  <si>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</si>
  <si>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</si>
  <si>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</si>
  <si>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</si>
  <si>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</si>
  <si>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</si>
  <si>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</si>
  <si>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</si>
  <si>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</si>
  <si>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</si>
  <si>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</si>
  <si>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</si>
  <si>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</si>
  <si>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</si>
  <si>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</si>
  <si>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</si>
  <si>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</si>
  <si>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</si>
  <si>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</si>
  <si>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</si>
  <si>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</si>
  <si>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</si>
  <si>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</si>
  <si>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</si>
  <si>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</si>
  <si>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</si>
  <si>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</si>
  <si>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</si>
  <si>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</si>
  <si>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</si>
  <si>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</si>
  <si>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</si>
  <si>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</si>
  <si>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</si>
  <si>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</si>
  <si>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</si>
  <si>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</si>
  <si>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</si>
  <si>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</si>
  <si>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</si>
  <si>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</si>
  <si>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</si>
  <si>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</si>
  <si>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</si>
  <si>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27.02.2017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</si>
</sst>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61567167"/>
        <c:axId val="17233592"/>
      </c:bar3D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33592"/>
        <c:crosses val="autoZero"/>
        <c:auto val="1"/>
        <c:lblOffset val="100"/>
        <c:tickLblSkip val="1"/>
        <c:noMultiLvlLbl val="0"/>
      </c:catAx>
      <c:valAx>
        <c:axId val="17233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20884601"/>
        <c:axId val="53743682"/>
      </c:bar3DChart>
      <c:catAx>
        <c:axId val="2088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43682"/>
        <c:crosses val="autoZero"/>
        <c:auto val="1"/>
        <c:lblOffset val="100"/>
        <c:tickLblSkip val="1"/>
        <c:noMultiLvlLbl val="0"/>
      </c:catAx>
      <c:valAx>
        <c:axId val="53743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4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13931091"/>
        <c:axId val="58270956"/>
      </c:bar3DChart>
      <c:catAx>
        <c:axId val="1393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70956"/>
        <c:crosses val="autoZero"/>
        <c:auto val="1"/>
        <c:lblOffset val="100"/>
        <c:tickLblSkip val="1"/>
        <c:noMultiLvlLbl val="0"/>
      </c:catAx>
      <c:valAx>
        <c:axId val="582709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1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54676557"/>
        <c:axId val="22326966"/>
      </c:bar3DChart>
      <c:catAx>
        <c:axId val="5467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26966"/>
        <c:crosses val="autoZero"/>
        <c:auto val="1"/>
        <c:lblOffset val="100"/>
        <c:tickLblSkip val="1"/>
        <c:noMultiLvlLbl val="0"/>
      </c:catAx>
      <c:valAx>
        <c:axId val="22326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6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66724967"/>
        <c:axId val="63653792"/>
      </c:bar3DChart>
      <c:catAx>
        <c:axId val="6672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53792"/>
        <c:crosses val="autoZero"/>
        <c:auto val="1"/>
        <c:lblOffset val="100"/>
        <c:tickLblSkip val="2"/>
        <c:noMultiLvlLbl val="0"/>
      </c:catAx>
      <c:valAx>
        <c:axId val="63653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49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36013217"/>
        <c:axId val="55683498"/>
      </c:bar3D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3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31389435"/>
        <c:axId val="14069460"/>
      </c:bar3D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9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59516277"/>
        <c:axId val="65884446"/>
      </c:bar3D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84446"/>
        <c:crosses val="autoZero"/>
        <c:auto val="1"/>
        <c:lblOffset val="100"/>
        <c:tickLblSkip val="1"/>
        <c:noMultiLvlLbl val="0"/>
      </c:catAx>
      <c:valAx>
        <c:axId val="65884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16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56089103"/>
        <c:axId val="35039880"/>
      </c:bar3D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39880"/>
        <c:crosses val="autoZero"/>
        <c:auto val="1"/>
        <c:lblOffset val="100"/>
        <c:tickLblSkip val="1"/>
        <c:noMultiLvlLbl val="0"/>
      </c:catAx>
      <c:valAx>
        <c:axId val="35039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9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3" sqref="D143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121064.5-3139.9+50</f>
        <v>117974.6</v>
      </c>
      <c r="C6" s="46">
        <f>625865.1-190.4-316.9+47.1+50</f>
        <v>625454.8999999999</v>
      </c>
      <c r="D6" s="47">
        <f>13522.8+199.8+351+3.4+1.2+14658+9356.3+1168.4+403.4+43.4+23+194.4+502.3+461.6+16471.9+946.1+4113.7+1906.3+1145.7+13071.9+14499.5</f>
        <v>93044.1</v>
      </c>
      <c r="E6" s="3">
        <f>D6/D150*100</f>
        <v>42.55537809683758</v>
      </c>
      <c r="F6" s="3">
        <f>D6/B6*100</f>
        <v>78.86790885495691</v>
      </c>
      <c r="G6" s="3">
        <f aca="true" t="shared" si="0" ref="G6:G43">D6/C6*100</f>
        <v>14.876228485858856</v>
      </c>
      <c r="H6" s="47">
        <f>B6-D6</f>
        <v>24930.5</v>
      </c>
      <c r="I6" s="47">
        <f aca="true" t="shared" si="1" ref="I6:I43">C6-D6</f>
        <v>532410.7999999999</v>
      </c>
    </row>
    <row r="7" spans="1:9" s="37" customFormat="1" ht="18.75">
      <c r="A7" s="104" t="s">
        <v>83</v>
      </c>
      <c r="B7" s="97">
        <f>40594.7-3139.9</f>
        <v>37454.799999999996</v>
      </c>
      <c r="C7" s="94">
        <f>243287.4+47.1</f>
        <v>243334.5</v>
      </c>
      <c r="D7" s="105">
        <f>6699.4+11261.7+10.2+8073.8+9792.3</f>
        <v>35837.399999999994</v>
      </c>
      <c r="E7" s="95">
        <f>D7/D6*100</f>
        <v>38.51657439859162</v>
      </c>
      <c r="F7" s="95">
        <f>D7/B7*100</f>
        <v>95.68172837660326</v>
      </c>
      <c r="G7" s="95">
        <f>D7/C7*100</f>
        <v>14.727628018221829</v>
      </c>
      <c r="H7" s="105">
        <f>B7-D7</f>
        <v>1617.4000000000015</v>
      </c>
      <c r="I7" s="105">
        <f t="shared" si="1"/>
        <v>207497.1</v>
      </c>
    </row>
    <row r="8" spans="1:9" ht="18">
      <c r="A8" s="23" t="s">
        <v>3</v>
      </c>
      <c r="B8" s="42">
        <f>82016.2-3139.9</f>
        <v>78876.3</v>
      </c>
      <c r="C8" s="43">
        <f>487771.7+47.1</f>
        <v>487818.8</v>
      </c>
      <c r="D8" s="44">
        <f>12945+14658+9353.4+10.2+0.1+7+16015+13071.9+6973.3</f>
        <v>73033.9</v>
      </c>
      <c r="E8" s="1">
        <f>D8/D6*100</f>
        <v>78.49385398966724</v>
      </c>
      <c r="F8" s="1">
        <f>D8/B8*100</f>
        <v>92.59295884822183</v>
      </c>
      <c r="G8" s="1">
        <f t="shared" si="0"/>
        <v>14.971522212756048</v>
      </c>
      <c r="H8" s="44">
        <f>B8-D8</f>
        <v>5842.400000000009</v>
      </c>
      <c r="I8" s="44">
        <f t="shared" si="1"/>
        <v>414784.9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577.8+199.8+74.7+2.9+214.2+13.4+43.4+23+50.5+482.2+461.6+80.5+165.5+636+126.3+890.8</f>
        <v>4042.6000000000004</v>
      </c>
      <c r="E10" s="1">
        <f>D10/D6*100</f>
        <v>4.344821434137145</v>
      </c>
      <c r="F10" s="1">
        <f aca="true" t="shared" si="3" ref="F10:F41">D10/B10*100</f>
        <v>75.91879659711921</v>
      </c>
      <c r="G10" s="1">
        <f t="shared" si="0"/>
        <v>14.720972998561624</v>
      </c>
      <c r="H10" s="44">
        <f t="shared" si="2"/>
        <v>1282.2999999999993</v>
      </c>
      <c r="I10" s="44">
        <f t="shared" si="1"/>
        <v>23418.9</v>
      </c>
    </row>
    <row r="11" spans="1:9" ht="18">
      <c r="A11" s="23" t="s">
        <v>0</v>
      </c>
      <c r="B11" s="42">
        <f>29742.3-19.9-49.7</f>
        <v>29672.699999999997</v>
      </c>
      <c r="C11" s="43">
        <v>80900.5</v>
      </c>
      <c r="D11" s="49">
        <f>143.9+390+0.1+142.7+13.1+169.2+704.4+3378.9+1906.3+468.5+6301.9</f>
        <v>13619</v>
      </c>
      <c r="E11" s="1">
        <f>D11/D6*100</f>
        <v>14.637145181693413</v>
      </c>
      <c r="F11" s="1">
        <f t="shared" si="3"/>
        <v>45.897407381195514</v>
      </c>
      <c r="G11" s="1">
        <f t="shared" si="0"/>
        <v>16.834259367989073</v>
      </c>
      <c r="H11" s="44">
        <f t="shared" si="2"/>
        <v>16053.699999999997</v>
      </c>
      <c r="I11" s="44">
        <f t="shared" si="1"/>
        <v>67281.5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276.3+3.4+1.2+766.5+1.2+207.2+488.1+284.1</f>
        <v>2028</v>
      </c>
      <c r="E12" s="1">
        <f>D12/D6*100</f>
        <v>2.179611603529939</v>
      </c>
      <c r="F12" s="1">
        <f t="shared" si="3"/>
        <v>78.65037812681793</v>
      </c>
      <c r="G12" s="1">
        <f t="shared" si="0"/>
        <v>14.438891024819513</v>
      </c>
      <c r="H12" s="44">
        <f t="shared" si="2"/>
        <v>550.5</v>
      </c>
      <c r="I12" s="44">
        <f t="shared" si="1"/>
        <v>12017.4</v>
      </c>
    </row>
    <row r="13" spans="1:9" ht="18.75" thickBot="1">
      <c r="A13" s="23" t="s">
        <v>28</v>
      </c>
      <c r="B13" s="43">
        <f>B6-B8-B9-B10-B11-B12</f>
        <v>1516.7000000000044</v>
      </c>
      <c r="C13" s="43">
        <f>C6-C8-C9-C10-C11-C12</f>
        <v>15136.199999999919</v>
      </c>
      <c r="D13" s="43">
        <f>D6-D8-D9-D10-D11-D12</f>
        <v>320.6000000000113</v>
      </c>
      <c r="E13" s="1">
        <f>D13/D6*100</f>
        <v>0.34456779097225</v>
      </c>
      <c r="F13" s="1">
        <f t="shared" si="3"/>
        <v>21.137996967100307</v>
      </c>
      <c r="G13" s="1">
        <f t="shared" si="0"/>
        <v>2.118100976467099</v>
      </c>
      <c r="H13" s="44">
        <f t="shared" si="2"/>
        <v>1196.099999999993</v>
      </c>
      <c r="I13" s="44">
        <f t="shared" si="1"/>
        <v>14815.599999999908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65601.9-23.4+600</f>
        <v>66178.5</v>
      </c>
      <c r="C18" s="46">
        <f>329127.1+600</f>
        <v>329727.1</v>
      </c>
      <c r="D18" s="47">
        <f>7750.2+16091.8+509.8+21.4+337.2+206.3+9326.4+708.9+873+242.1+3327.1+2.3+17653.4</f>
        <v>57049.9</v>
      </c>
      <c r="E18" s="3">
        <f>D18/D150*100</f>
        <v>26.092788955847535</v>
      </c>
      <c r="F18" s="3">
        <f>D18/B18*100</f>
        <v>86.20609412422465</v>
      </c>
      <c r="G18" s="3">
        <f t="shared" si="0"/>
        <v>17.3021568442509</v>
      </c>
      <c r="H18" s="47">
        <f>B18-D18</f>
        <v>9128.599999999999</v>
      </c>
      <c r="I18" s="47">
        <f t="shared" si="1"/>
        <v>272677.19999999995</v>
      </c>
    </row>
    <row r="19" spans="1:9" s="37" customFormat="1" ht="18.75">
      <c r="A19" s="104" t="s">
        <v>84</v>
      </c>
      <c r="B19" s="97">
        <f>39708.5-23.4</f>
        <v>39685.1</v>
      </c>
      <c r="C19" s="94">
        <v>238249.5</v>
      </c>
      <c r="D19" s="105">
        <f>7750.2+9045.4-324.4+287.3+8839.2+63.1+167.7+672.4+2.3+8064</f>
        <v>34567.2</v>
      </c>
      <c r="E19" s="95">
        <f>D19/D18*100</f>
        <v>60.591166680397336</v>
      </c>
      <c r="F19" s="95">
        <f t="shared" si="3"/>
        <v>87.10372406772315</v>
      </c>
      <c r="G19" s="95">
        <f t="shared" si="0"/>
        <v>14.508823733103322</v>
      </c>
      <c r="H19" s="105">
        <f t="shared" si="2"/>
        <v>5117.9000000000015</v>
      </c>
      <c r="I19" s="105">
        <f t="shared" si="1"/>
        <v>203682.3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66178.5</v>
      </c>
      <c r="C25" s="43">
        <f>C18</f>
        <v>329727.1</v>
      </c>
      <c r="D25" s="43">
        <f>D18</f>
        <v>57049.9</v>
      </c>
      <c r="E25" s="1">
        <f>D25/D18*100</f>
        <v>100</v>
      </c>
      <c r="F25" s="1">
        <f t="shared" si="3"/>
        <v>86.20609412422465</v>
      </c>
      <c r="G25" s="1">
        <f t="shared" si="0"/>
        <v>17.3021568442509</v>
      </c>
      <c r="H25" s="44">
        <f t="shared" si="2"/>
        <v>9128.599999999999</v>
      </c>
      <c r="I25" s="44">
        <f t="shared" si="1"/>
        <v>272677.19999999995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1839.2+34.8+165.7+1873.2+1.3+5.1+223.7+77.9+1834.7+29.7+171.2+8.4+128.8+239.3+79.6+50.8</f>
        <v>6763.4</v>
      </c>
      <c r="E33" s="3">
        <f>D33/D150*100</f>
        <v>3.093361580370504</v>
      </c>
      <c r="F33" s="3">
        <f>D33/B33*100</f>
        <v>68.49290097826747</v>
      </c>
      <c r="G33" s="3">
        <f t="shared" si="0"/>
        <v>10.049135777889047</v>
      </c>
      <c r="H33" s="47">
        <f t="shared" si="2"/>
        <v>3111.2000000000007</v>
      </c>
      <c r="I33" s="47">
        <f t="shared" si="1"/>
        <v>60539.9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1743.2+1833.7+1830.2</f>
        <v>5407.1</v>
      </c>
      <c r="E34" s="1">
        <f>D34/D33*100</f>
        <v>79.94647662418312</v>
      </c>
      <c r="F34" s="1">
        <f t="shared" si="3"/>
        <v>73.39622641509435</v>
      </c>
      <c r="G34" s="1">
        <f t="shared" si="0"/>
        <v>9.736224676290473</v>
      </c>
      <c r="H34" s="44">
        <f t="shared" si="2"/>
        <v>1959.8999999999996</v>
      </c>
      <c r="I34" s="44">
        <f t="shared" si="1"/>
        <v>50128.8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5.4+1.2+41.8+16.1+2.9+29.7+160.9+0.8+93.4+46.9</f>
        <v>399.1</v>
      </c>
      <c r="E36" s="1">
        <f>D36/D33*100</f>
        <v>5.900878256498212</v>
      </c>
      <c r="F36" s="1">
        <f t="shared" si="3"/>
        <v>48.70042708968884</v>
      </c>
      <c r="G36" s="1">
        <f t="shared" si="0"/>
        <v>13.550402335925032</v>
      </c>
      <c r="H36" s="44">
        <f t="shared" si="2"/>
        <v>420.4</v>
      </c>
      <c r="I36" s="44">
        <f t="shared" si="1"/>
        <v>2546.2000000000003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>
        <f>5.1+5.1</f>
        <v>10.2</v>
      </c>
      <c r="E38" s="1">
        <f>D38/D33*100</f>
        <v>0.15081172191501316</v>
      </c>
      <c r="F38" s="1">
        <f t="shared" si="3"/>
        <v>100</v>
      </c>
      <c r="G38" s="1">
        <f t="shared" si="0"/>
        <v>12.623762376237623</v>
      </c>
      <c r="H38" s="44">
        <f t="shared" si="2"/>
        <v>0</v>
      </c>
      <c r="I38" s="44">
        <f t="shared" si="1"/>
        <v>70.6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946.9999999999992</v>
      </c>
      <c r="E39" s="1">
        <f>D39/D33*100</f>
        <v>14.001833397403662</v>
      </c>
      <c r="F39" s="1">
        <f t="shared" si="3"/>
        <v>59.80800808387009</v>
      </c>
      <c r="G39" s="1">
        <f t="shared" si="0"/>
        <v>12.009841221528927</v>
      </c>
      <c r="H39" s="44">
        <f>B39-D39</f>
        <v>636.4000000000011</v>
      </c>
      <c r="I39" s="44">
        <f t="shared" si="1"/>
        <v>6938.200000000003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29.1+22+50.2+8.1+0.6+111.5</f>
        <v>221.5</v>
      </c>
      <c r="E43" s="3">
        <f>D43/D150*100</f>
        <v>0.10130697431056372</v>
      </c>
      <c r="F43" s="3">
        <f>D43/B43*100</f>
        <v>72.7183191070256</v>
      </c>
      <c r="G43" s="3">
        <f t="shared" si="0"/>
        <v>14.303241637608163</v>
      </c>
      <c r="H43" s="47">
        <f t="shared" si="2"/>
        <v>83.10000000000002</v>
      </c>
      <c r="I43" s="47">
        <f t="shared" si="1"/>
        <v>1327.1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102.9+155.5+3.1+3.7+452.3+6+17.2+314.1+59.3+95.2+2.2+579</f>
        <v>1790.5000000000002</v>
      </c>
      <c r="E45" s="3">
        <f>D45/D150*100</f>
        <v>0.8189170993366338</v>
      </c>
      <c r="F45" s="3">
        <f>D45/B45*100</f>
        <v>88.17156645491703</v>
      </c>
      <c r="G45" s="3">
        <f aca="true" t="shared" si="4" ref="G45:G76">D45/C45*100</f>
        <v>15.189175432643367</v>
      </c>
      <c r="H45" s="47">
        <f>B45-D45</f>
        <v>240.19999999999982</v>
      </c>
      <c r="I45" s="47">
        <f aca="true" t="shared" si="5" ref="I45:I77">C45-D45</f>
        <v>9997.5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102.7+154.9+447.3+314.1+572.1</f>
        <v>1591.1000000000001</v>
      </c>
      <c r="E46" s="1">
        <f>D46/D45*100</f>
        <v>88.86344596481429</v>
      </c>
      <c r="F46" s="1">
        <f aca="true" t="shared" si="6" ref="F46:F74">D46/B46*100</f>
        <v>95.6879961510705</v>
      </c>
      <c r="G46" s="1">
        <f t="shared" si="4"/>
        <v>15.110591944689784</v>
      </c>
      <c r="H46" s="44">
        <f aca="true" t="shared" si="7" ref="H46:H74">B46-D46</f>
        <v>71.69999999999982</v>
      </c>
      <c r="I46" s="44">
        <f t="shared" si="5"/>
        <v>8938.6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>
        <f>5.4</f>
        <v>5.4</v>
      </c>
      <c r="E48" s="1">
        <f>D48/D45*100</f>
        <v>0.30159173415247137</v>
      </c>
      <c r="F48" s="1">
        <f t="shared" si="6"/>
        <v>65.85365853658539</v>
      </c>
      <c r="G48" s="1">
        <f t="shared" si="4"/>
        <v>7.3569482288828345</v>
      </c>
      <c r="H48" s="44">
        <f t="shared" si="7"/>
        <v>2.799999999999999</v>
      </c>
      <c r="I48" s="44">
        <f t="shared" si="5"/>
        <v>68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3.1+3.5+1+0.7+59.3+95.2+2.2+6</f>
        <v>171</v>
      </c>
      <c r="E49" s="1">
        <f>D49/D45*100</f>
        <v>9.55040491482826</v>
      </c>
      <c r="F49" s="1">
        <f t="shared" si="6"/>
        <v>53.92620624408704</v>
      </c>
      <c r="G49" s="1">
        <f t="shared" si="4"/>
        <v>19.76650098254537</v>
      </c>
      <c r="H49" s="44">
        <f t="shared" si="7"/>
        <v>146.10000000000002</v>
      </c>
      <c r="I49" s="44">
        <f t="shared" si="5"/>
        <v>694.1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23.000000000000092</v>
      </c>
      <c r="E50" s="1">
        <f>D50/D45*100</f>
        <v>1.2845573862049757</v>
      </c>
      <c r="F50" s="1">
        <f t="shared" si="6"/>
        <v>54.631828978622465</v>
      </c>
      <c r="G50" s="1">
        <f t="shared" si="4"/>
        <v>7.223618090452306</v>
      </c>
      <c r="H50" s="44">
        <f t="shared" si="7"/>
        <v>19.099999999999973</v>
      </c>
      <c r="I50" s="44">
        <f t="shared" si="5"/>
        <v>295.3999999999992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475.9+7.8+935.8+30.7-0.1+8+35.8+34+6+454.4+67.8+74.7+41.8+81.6+68+973</f>
        <v>3295.2000000000003</v>
      </c>
      <c r="E51" s="3">
        <f>D51/D150*100</f>
        <v>1.5071184729037002</v>
      </c>
      <c r="F51" s="3">
        <f>D51/B51*100</f>
        <v>82.87934807213462</v>
      </c>
      <c r="G51" s="3">
        <f t="shared" si="4"/>
        <v>13.98718944593717</v>
      </c>
      <c r="H51" s="47">
        <f>B51-D51</f>
        <v>680.6999999999998</v>
      </c>
      <c r="I51" s="47">
        <f t="shared" si="5"/>
        <v>20263.5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392.4+738.8+389.6+752.9</f>
        <v>2273.7</v>
      </c>
      <c r="E52" s="1">
        <f>D52/D51*100</f>
        <v>69.00036416605971</v>
      </c>
      <c r="F52" s="1">
        <f t="shared" si="6"/>
        <v>95.21356783919597</v>
      </c>
      <c r="G52" s="1">
        <f t="shared" si="4"/>
        <v>14.044027721157764</v>
      </c>
      <c r="H52" s="44">
        <f t="shared" si="7"/>
        <v>114.30000000000018</v>
      </c>
      <c r="I52" s="44">
        <f t="shared" si="5"/>
        <v>13916.099999999999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>
        <f>1.9+1.9+0.5+7.4+2.1+1.2+12.9</f>
        <v>27.9</v>
      </c>
      <c r="E54" s="1">
        <f>D54/D51*100</f>
        <v>0.8466860888565184</v>
      </c>
      <c r="F54" s="1">
        <f t="shared" si="6"/>
        <v>22.231075697211157</v>
      </c>
      <c r="G54" s="1">
        <f t="shared" si="4"/>
        <v>3.4435941742779557</v>
      </c>
      <c r="H54" s="44">
        <f t="shared" si="7"/>
        <v>97.6</v>
      </c>
      <c r="I54" s="44">
        <f t="shared" si="5"/>
        <v>782.3000000000001</v>
      </c>
    </row>
    <row r="55" spans="1:9" ht="18">
      <c r="A55" s="23" t="s">
        <v>0</v>
      </c>
      <c r="B55" s="42">
        <v>326.8</v>
      </c>
      <c r="C55" s="43">
        <v>1048.5</v>
      </c>
      <c r="D55" s="44">
        <f>0.5+0.6+7.5+73.9+2.1+51.2+20.8+16.3</f>
        <v>172.90000000000003</v>
      </c>
      <c r="E55" s="1">
        <f>D55/D51*100</f>
        <v>5.247025977178928</v>
      </c>
      <c r="F55" s="1">
        <f t="shared" si="6"/>
        <v>52.90697674418605</v>
      </c>
      <c r="G55" s="1">
        <f t="shared" si="4"/>
        <v>16.490224129709112</v>
      </c>
      <c r="H55" s="44">
        <f t="shared" si="7"/>
        <v>153.89999999999998</v>
      </c>
      <c r="I55" s="44">
        <f t="shared" si="5"/>
        <v>875.5999999999999</v>
      </c>
    </row>
    <row r="56" spans="1:9" ht="18">
      <c r="A56" s="23" t="s">
        <v>14</v>
      </c>
      <c r="B56" s="42">
        <v>86.5</v>
      </c>
      <c r="C56" s="43">
        <v>518.9</v>
      </c>
      <c r="D56" s="43">
        <f>34+46</f>
        <v>80</v>
      </c>
      <c r="E56" s="1">
        <f>D56/D51*100</f>
        <v>2.427773731488225</v>
      </c>
      <c r="F56" s="1">
        <f>D56/B56*100</f>
        <v>92.48554913294798</v>
      </c>
      <c r="G56" s="1">
        <f>D56/C56*100</f>
        <v>15.417228753131626</v>
      </c>
      <c r="H56" s="44">
        <f t="shared" si="7"/>
        <v>6.5</v>
      </c>
      <c r="I56" s="44">
        <f t="shared" si="5"/>
        <v>438.9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740.7000000000004</v>
      </c>
      <c r="E57" s="1">
        <f>D57/D51*100</f>
        <v>22.478150036416615</v>
      </c>
      <c r="F57" s="1">
        <f t="shared" si="6"/>
        <v>70.60337432084647</v>
      </c>
      <c r="G57" s="1">
        <f t="shared" si="4"/>
        <v>14.878573006849729</v>
      </c>
      <c r="H57" s="44">
        <f>B57-D57</f>
        <v>308.39999999999975</v>
      </c>
      <c r="I57" s="44">
        <f>C57-D57</f>
        <v>4237.600000000001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630+200</f>
        <v>830</v>
      </c>
      <c r="C59" s="46">
        <f>7844.6+200</f>
        <v>8044.6</v>
      </c>
      <c r="D59" s="47">
        <f>55.6+0.2+146.1+0.4+60.8+0.4+59.3</f>
        <v>322.8</v>
      </c>
      <c r="E59" s="3">
        <f>D59/D150*100</f>
        <v>0.14763833547381477</v>
      </c>
      <c r="F59" s="3">
        <f>D59/B59*100</f>
        <v>38.89156626506024</v>
      </c>
      <c r="G59" s="3">
        <f t="shared" si="4"/>
        <v>4.0126295900355515</v>
      </c>
      <c r="H59" s="47">
        <f>B59-D59</f>
        <v>507.2</v>
      </c>
      <c r="I59" s="47">
        <f t="shared" si="5"/>
        <v>7721.8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55.6+146.1+60.8+59.3</f>
        <v>321.8</v>
      </c>
      <c r="E60" s="1">
        <f>D60/D59*100</f>
        <v>99.69021065675341</v>
      </c>
      <c r="F60" s="1">
        <f t="shared" si="6"/>
        <v>68.35174171622769</v>
      </c>
      <c r="G60" s="1">
        <f t="shared" si="4"/>
        <v>11.095403923732029</v>
      </c>
      <c r="H60" s="44">
        <f t="shared" si="7"/>
        <v>149</v>
      </c>
      <c r="I60" s="44">
        <f t="shared" si="5"/>
        <v>2578.5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>
        <f>0.4</f>
        <v>0.4</v>
      </c>
      <c r="E62" s="1">
        <f>D62/D59*100</f>
        <v>0.12391573729863693</v>
      </c>
      <c r="F62" s="1">
        <f t="shared" si="6"/>
        <v>0.2597402597402597</v>
      </c>
      <c r="G62" s="1">
        <f t="shared" si="4"/>
        <v>0.08853474988933156</v>
      </c>
      <c r="H62" s="44">
        <f t="shared" si="7"/>
        <v>153.6</v>
      </c>
      <c r="I62" s="44">
        <f t="shared" si="5"/>
        <v>451.40000000000003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205.2</v>
      </c>
      <c r="C64" s="43">
        <f>C59-C60-C62-C63-C61</f>
        <v>648.3000000000001</v>
      </c>
      <c r="D64" s="43">
        <f>D59-D60-D62-D63-D61</f>
        <v>0.6</v>
      </c>
      <c r="E64" s="1">
        <f>D64/D59*100</f>
        <v>0.18587360594795538</v>
      </c>
      <c r="F64" s="1">
        <f t="shared" si="6"/>
        <v>0.29239766081871343</v>
      </c>
      <c r="G64" s="1">
        <f t="shared" si="4"/>
        <v>0.0925497454881999</v>
      </c>
      <c r="H64" s="44">
        <f t="shared" si="7"/>
        <v>204.6</v>
      </c>
      <c r="I64" s="44">
        <f t="shared" si="5"/>
        <v>647.7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20.7</v>
      </c>
      <c r="E69" s="35">
        <f>D69/D150*100</f>
        <v>0.009467514077781802</v>
      </c>
      <c r="F69" s="3">
        <f>D69/B69*100</f>
        <v>12.197996464348849</v>
      </c>
      <c r="G69" s="3">
        <f t="shared" si="4"/>
        <v>4.333263554532133</v>
      </c>
      <c r="H69" s="47">
        <f>B69-D69</f>
        <v>149.00000000000003</v>
      </c>
      <c r="I69" s="47">
        <f t="shared" si="5"/>
        <v>457</v>
      </c>
    </row>
    <row r="70" spans="1:9" ht="18">
      <c r="A70" s="23" t="s">
        <v>8</v>
      </c>
      <c r="B70" s="42">
        <f>137.8+9.5</f>
        <v>147.3</v>
      </c>
      <c r="C70" s="43">
        <v>203.8</v>
      </c>
      <c r="D70" s="44">
        <f>19.2+1.5</f>
        <v>20.7</v>
      </c>
      <c r="E70" s="1">
        <f>D70/D69*100</f>
        <v>100</v>
      </c>
      <c r="F70" s="1">
        <f t="shared" si="6"/>
        <v>14.05295315682281</v>
      </c>
      <c r="G70" s="1">
        <f t="shared" si="4"/>
        <v>10.15701668302257</v>
      </c>
      <c r="H70" s="44">
        <f t="shared" si="7"/>
        <v>126.60000000000001</v>
      </c>
      <c r="I70" s="44">
        <f t="shared" si="5"/>
        <v>183.10000000000002</v>
      </c>
    </row>
    <row r="71" spans="1:9" ht="18.75" thickBot="1">
      <c r="A71" s="23" t="s">
        <v>9</v>
      </c>
      <c r="B71" s="42">
        <f>31.9-9.5</f>
        <v>22.4</v>
      </c>
      <c r="C71" s="43">
        <v>273.9</v>
      </c>
      <c r="D71" s="44"/>
      <c r="E71" s="1">
        <f>D71/D70*100</f>
        <v>0</v>
      </c>
      <c r="F71" s="1">
        <f t="shared" si="6"/>
        <v>0</v>
      </c>
      <c r="G71" s="1">
        <f t="shared" si="4"/>
        <v>0</v>
      </c>
      <c r="H71" s="44">
        <f t="shared" si="7"/>
        <v>22.4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4.8+1016.5+864.1+250.6+6.8+2.9+10.6+5.5+0.6+1.5+29.3+1648.7+1618.2+708.6+2+22.6+23.3+36.4+60.9+22+815.8+1474.1+412+20.4+54.9+18.9+21.9+0.1+15.6+311.1+1694.5</f>
        <v>11175.2</v>
      </c>
      <c r="E90" s="3">
        <f>D90/D150*100</f>
        <v>5.111176972078608</v>
      </c>
      <c r="F90" s="3">
        <f aca="true" t="shared" si="10" ref="F90:F96">D90/B90*100</f>
        <v>40.548179809363475</v>
      </c>
      <c r="G90" s="3">
        <f t="shared" si="8"/>
        <v>7.0747024563180565</v>
      </c>
      <c r="H90" s="47">
        <f aca="true" t="shared" si="11" ref="H90:H96">B90-D90</f>
        <v>16385.1</v>
      </c>
      <c r="I90" s="47">
        <f t="shared" si="9"/>
        <v>146784.8</v>
      </c>
    </row>
    <row r="91" spans="1:9" ht="18">
      <c r="A91" s="23" t="s">
        <v>3</v>
      </c>
      <c r="B91" s="42">
        <f>25301.7-10</f>
        <v>25291.7</v>
      </c>
      <c r="C91" s="43">
        <v>148246.2</v>
      </c>
      <c r="D91" s="44">
        <f>1016.5+861.2+216.8+0.1+15.6+1633.8+1584.8+610.3+2+34.8+60.4+677.1+1434.4+388.2+14.5+46.2+0.1+225.9+1690.4</f>
        <v>10513.100000000002</v>
      </c>
      <c r="E91" s="1">
        <f>D91/D90*100</f>
        <v>94.07527382060277</v>
      </c>
      <c r="F91" s="1">
        <f t="shared" si="10"/>
        <v>41.56739167394838</v>
      </c>
      <c r="G91" s="1">
        <f t="shared" si="8"/>
        <v>7.091648892180712</v>
      </c>
      <c r="H91" s="44">
        <f t="shared" si="11"/>
        <v>14778.599999999999</v>
      </c>
      <c r="I91" s="44">
        <f t="shared" si="9"/>
        <v>137733.1</v>
      </c>
    </row>
    <row r="92" spans="1:9" ht="18">
      <c r="A92" s="23" t="s">
        <v>26</v>
      </c>
      <c r="B92" s="42">
        <v>811.7</v>
      </c>
      <c r="C92" s="43">
        <v>2620.6</v>
      </c>
      <c r="D92" s="44">
        <f>48.5+5.1+5+1.3</f>
        <v>59.9</v>
      </c>
      <c r="E92" s="1">
        <f>D92/D90*100</f>
        <v>0.53600830410194</v>
      </c>
      <c r="F92" s="1">
        <f t="shared" si="10"/>
        <v>7.379573734138228</v>
      </c>
      <c r="G92" s="1">
        <f t="shared" si="8"/>
        <v>2.285736090971533</v>
      </c>
      <c r="H92" s="44">
        <f t="shared" si="11"/>
        <v>751.8000000000001</v>
      </c>
      <c r="I92" s="44">
        <f t="shared" si="9"/>
        <v>2560.7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1456.8999999999985</v>
      </c>
      <c r="C94" s="43">
        <f>C90-C91-C92-C93</f>
        <v>7093.199999999988</v>
      </c>
      <c r="D94" s="43">
        <f>D90-D91-D92-D93</f>
        <v>602.1999999999986</v>
      </c>
      <c r="E94" s="1">
        <f>D94/D90*100</f>
        <v>5.388717875295283</v>
      </c>
      <c r="F94" s="1">
        <f t="shared" si="10"/>
        <v>41.33434003706494</v>
      </c>
      <c r="G94" s="1">
        <f>D94/C94*100</f>
        <v>8.489821237241296</v>
      </c>
      <c r="H94" s="44">
        <f t="shared" si="11"/>
        <v>854.6999999999999</v>
      </c>
      <c r="I94" s="44">
        <f>C94-D94</f>
        <v>6490.999999999989</v>
      </c>
    </row>
    <row r="95" spans="1:9" ht="18.75">
      <c r="A95" s="108" t="s">
        <v>12</v>
      </c>
      <c r="B95" s="111">
        <f>10866.3+870</f>
        <v>11736.3</v>
      </c>
      <c r="C95" s="113">
        <v>59880.5</v>
      </c>
      <c r="D95" s="112">
        <f>158.8+434.4+321.9+32+1220.1+1621.7+82.6+1043.7+489.5+1835.3+427.5+91.3+11.2+190+524+63.3+11.3+68.3+293.9+953+327.8</f>
        <v>10201.599999999997</v>
      </c>
      <c r="E95" s="107">
        <f>D95/D150*100</f>
        <v>4.665883652941972</v>
      </c>
      <c r="F95" s="110">
        <f t="shared" si="10"/>
        <v>86.92347673457562</v>
      </c>
      <c r="G95" s="106">
        <f>D95/C95*100</f>
        <v>17.036597890799168</v>
      </c>
      <c r="H95" s="112">
        <f t="shared" si="11"/>
        <v>1534.7000000000025</v>
      </c>
      <c r="I95" s="122">
        <f>C95-D95</f>
        <v>49678.9</v>
      </c>
    </row>
    <row r="96" spans="1:9" ht="18.75" thickBot="1">
      <c r="A96" s="109" t="s">
        <v>85</v>
      </c>
      <c r="B96" s="114">
        <f>2118.9</f>
        <v>2118.9</v>
      </c>
      <c r="C96" s="115">
        <f>10660.3-133.5</f>
        <v>10526.8</v>
      </c>
      <c r="D96" s="116">
        <f>69.1+1043.7+68.3</f>
        <v>1181.1</v>
      </c>
      <c r="E96" s="117">
        <f>D96/D95*100</f>
        <v>11.577595671267254</v>
      </c>
      <c r="F96" s="118">
        <f t="shared" si="10"/>
        <v>55.74118646467506</v>
      </c>
      <c r="G96" s="119">
        <f>D96/C96*100</f>
        <v>11.21993388304138</v>
      </c>
      <c r="H96" s="123">
        <f t="shared" si="11"/>
        <v>937.8000000000002</v>
      </c>
      <c r="I96" s="124">
        <f>C96-D96</f>
        <v>9345.699999999999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139.4+4+202+15.3+32.9+18.1+0.4+4+39.7+141.6+9.9+31.3+27.6+1.1+399+127.2+7.6</f>
        <v>1201.1</v>
      </c>
      <c r="E102" s="19">
        <f>D102/D150*100</f>
        <v>0.5493445004262667</v>
      </c>
      <c r="F102" s="19">
        <f>D102/B102*100</f>
        <v>53.448736205055184</v>
      </c>
      <c r="G102" s="19">
        <f aca="true" t="shared" si="12" ref="G102:G148">D102/C102*100</f>
        <v>9.49396104717339</v>
      </c>
      <c r="H102" s="79">
        <f aca="true" t="shared" si="13" ref="H102:H107">B102-D102</f>
        <v>1046.1</v>
      </c>
      <c r="I102" s="79">
        <f aca="true" t="shared" si="14" ref="I102:I148">C102-D102</f>
        <v>11450.1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139.3+4+202+15.3-0.1+4+25.4+141.4+9.8+31.2+1.1+390.1+50+2</f>
        <v>1015.5</v>
      </c>
      <c r="E104" s="1">
        <f>D104/D102*100</f>
        <v>84.54749812671719</v>
      </c>
      <c r="F104" s="1">
        <f aca="true" t="shared" si="15" ref="F104:F148">D104/B104*100</f>
        <v>52.87410184317402</v>
      </c>
      <c r="G104" s="1">
        <f t="shared" si="12"/>
        <v>9.790027764923648</v>
      </c>
      <c r="H104" s="44">
        <f t="shared" si="13"/>
        <v>905.0999999999999</v>
      </c>
      <c r="I104" s="44">
        <f t="shared" si="14"/>
        <v>9357.3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185.5999999999999</v>
      </c>
      <c r="E106" s="84">
        <f>D106/D102*100</f>
        <v>15.452501873282817</v>
      </c>
      <c r="F106" s="84">
        <f t="shared" si="15"/>
        <v>56.827924066135935</v>
      </c>
      <c r="G106" s="84">
        <f t="shared" si="12"/>
        <v>9.19130391719902</v>
      </c>
      <c r="H106" s="124">
        <f>B106-D106</f>
        <v>141</v>
      </c>
      <c r="I106" s="124">
        <f t="shared" si="14"/>
        <v>1833.7000000000012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50752.39999999999</v>
      </c>
      <c r="C107" s="81">
        <f>SUM(C108:C147)-C115-C119+C148-C139-C140-C109-C112-C122-C123-C137-C131-C129</f>
        <v>530570.5</v>
      </c>
      <c r="D107" s="81">
        <f>SUM(D108:D147)-D115-D119+D148-D139-D140-D109-D112-D122-D123-D137-D131-D129</f>
        <v>33556.399999999994</v>
      </c>
      <c r="E107" s="82">
        <f>D107/D150*100</f>
        <v>15.347617845395034</v>
      </c>
      <c r="F107" s="82">
        <f>D107/B107*100</f>
        <v>66.11785846580655</v>
      </c>
      <c r="G107" s="82">
        <f t="shared" si="12"/>
        <v>6.3245883440560675</v>
      </c>
      <c r="H107" s="81">
        <f t="shared" si="13"/>
        <v>17195.999999999993</v>
      </c>
      <c r="I107" s="81">
        <f t="shared" si="14"/>
        <v>497014.1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12.6+3.2+110.8+149.9+0.1</f>
        <v>276.6</v>
      </c>
      <c r="E108" s="6">
        <f>D108/D107*100</f>
        <v>0.8242838921934417</v>
      </c>
      <c r="F108" s="6">
        <f t="shared" si="15"/>
        <v>27.928109854604205</v>
      </c>
      <c r="G108" s="6">
        <f t="shared" si="12"/>
        <v>6.753589217697041</v>
      </c>
      <c r="H108" s="61">
        <f aca="true" t="shared" si="16" ref="H108:H148">B108-D108</f>
        <v>713.8</v>
      </c>
      <c r="I108" s="61">
        <f t="shared" si="14"/>
        <v>3819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68.3+138.7</f>
        <v>207</v>
      </c>
      <c r="E109" s="1">
        <f>D109/D108*100</f>
        <v>74.83731019522776</v>
      </c>
      <c r="F109" s="1">
        <f t="shared" si="15"/>
        <v>28.874319988840842</v>
      </c>
      <c r="G109" s="1">
        <f t="shared" si="12"/>
        <v>7.859366694509832</v>
      </c>
      <c r="H109" s="44">
        <f t="shared" si="16"/>
        <v>509.9</v>
      </c>
      <c r="I109" s="44">
        <f t="shared" si="14"/>
        <v>2426.8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136.4+40+10+2+0.1+10.6+142+54.3</f>
        <v>395.40000000000003</v>
      </c>
      <c r="E114" s="6">
        <f>D114/D107*100</f>
        <v>1.1783147179077615</v>
      </c>
      <c r="F114" s="6">
        <f t="shared" si="15"/>
        <v>71.08953613807982</v>
      </c>
      <c r="G114" s="6">
        <f t="shared" si="12"/>
        <v>13.562461411813132</v>
      </c>
      <c r="H114" s="61">
        <f t="shared" si="16"/>
        <v>160.8</v>
      </c>
      <c r="I114" s="61">
        <f t="shared" si="14"/>
        <v>2520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39+5+6.2+39.1</f>
        <v>89.30000000000001</v>
      </c>
      <c r="E118" s="6">
        <f>D118/D107*100</f>
        <v>0.26611913077684146</v>
      </c>
      <c r="F118" s="6">
        <f t="shared" si="15"/>
        <v>98.78318584070797</v>
      </c>
      <c r="G118" s="6">
        <f t="shared" si="12"/>
        <v>21.12109744560076</v>
      </c>
      <c r="H118" s="61">
        <f t="shared" si="16"/>
        <v>1.0999999999999943</v>
      </c>
      <c r="I118" s="61">
        <f t="shared" si="14"/>
        <v>333.5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39+39.1</f>
        <v>78.1</v>
      </c>
      <c r="E119" s="1">
        <f>D119/D118*100</f>
        <v>87.45800671892495</v>
      </c>
      <c r="F119" s="1">
        <f t="shared" si="15"/>
        <v>100</v>
      </c>
      <c r="G119" s="1">
        <f t="shared" si="12"/>
        <v>22.225384177575414</v>
      </c>
      <c r="H119" s="44">
        <f t="shared" si="16"/>
        <v>0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>
        <f>3483.8+2635.6</f>
        <v>6119.4</v>
      </c>
      <c r="E124" s="17">
        <f>D124/D107*100</f>
        <v>18.23616359323408</v>
      </c>
      <c r="F124" s="6">
        <f t="shared" si="15"/>
        <v>87.91988735955863</v>
      </c>
      <c r="G124" s="6">
        <f t="shared" si="12"/>
        <v>18.220200203657498</v>
      </c>
      <c r="H124" s="61">
        <f t="shared" si="16"/>
        <v>840.8000000000002</v>
      </c>
      <c r="I124" s="61">
        <f t="shared" si="14"/>
        <v>27466.4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f>6.5+6.7+0.9+10.2+6.4</f>
        <v>30.699999999999996</v>
      </c>
      <c r="E128" s="17">
        <f>D128/D107*100</f>
        <v>0.09148776388408769</v>
      </c>
      <c r="F128" s="6">
        <f t="shared" si="15"/>
        <v>7.843638221768012</v>
      </c>
      <c r="G128" s="6">
        <f t="shared" si="12"/>
        <v>2.4495332322668153</v>
      </c>
      <c r="H128" s="61">
        <f t="shared" si="16"/>
        <v>360.7</v>
      </c>
      <c r="I128" s="61">
        <f t="shared" si="14"/>
        <v>1222.6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f>6.4+6.4</f>
        <v>12.8</v>
      </c>
      <c r="E129" s="1">
        <f>D129/D128*100</f>
        <v>41.69381107491857</v>
      </c>
      <c r="F129" s="1">
        <f>D129/B129*100</f>
        <v>12.5</v>
      </c>
      <c r="G129" s="1">
        <f t="shared" si="12"/>
        <v>2.78503046127067</v>
      </c>
      <c r="H129" s="44">
        <f t="shared" si="16"/>
        <v>89.60000000000001</v>
      </c>
      <c r="I129" s="44">
        <f t="shared" si="14"/>
        <v>446.8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>
        <f>3.8</f>
        <v>3.8</v>
      </c>
      <c r="E134" s="17">
        <f>D134/D107*100</f>
        <v>0.011324218330929421</v>
      </c>
      <c r="F134" s="6">
        <f t="shared" si="15"/>
        <v>20.994475138121544</v>
      </c>
      <c r="G134" s="6">
        <f t="shared" si="12"/>
        <v>3.515263644773358</v>
      </c>
      <c r="H134" s="61">
        <f t="shared" si="16"/>
        <v>14.3</v>
      </c>
      <c r="I134" s="61">
        <f t="shared" si="14"/>
        <v>104.3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>
        <f>0.5+1.3</f>
        <v>1.8</v>
      </c>
      <c r="E136" s="17">
        <f>D136/D107*100</f>
        <v>0.005364103419913936</v>
      </c>
      <c r="F136" s="6">
        <f t="shared" si="15"/>
        <v>1.6965127238454292</v>
      </c>
      <c r="G136" s="6">
        <f>D136/C136*100</f>
        <v>0.472193074501574</v>
      </c>
      <c r="H136" s="61">
        <f t="shared" si="16"/>
        <v>104.3</v>
      </c>
      <c r="I136" s="61">
        <f t="shared" si="14"/>
        <v>379.4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>
        <f>D137/D136*100</f>
        <v>0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26+59.9+0.4-0.1+0.1+27.3+5.8+57.7</f>
        <v>177.10000000000002</v>
      </c>
      <c r="E138" s="17">
        <f>D138/D107*100</f>
        <v>0.5277681753704213</v>
      </c>
      <c r="F138" s="6">
        <f t="shared" si="15"/>
        <v>74.69422184732181</v>
      </c>
      <c r="G138" s="6">
        <f t="shared" si="12"/>
        <v>12.673536567911835</v>
      </c>
      <c r="H138" s="61">
        <f t="shared" si="16"/>
        <v>59.99999999999997</v>
      </c>
      <c r="I138" s="61">
        <f t="shared" si="14"/>
        <v>1220.3000000000002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26+59.9+27.3+57.1</f>
        <v>170.3</v>
      </c>
      <c r="E139" s="1">
        <f>D139/D138*100</f>
        <v>96.16036137775268</v>
      </c>
      <c r="F139" s="1">
        <f aca="true" t="shared" si="17" ref="F139:F147">D139/B139*100</f>
        <v>99.7072599531616</v>
      </c>
      <c r="G139" s="1">
        <f t="shared" si="12"/>
        <v>16.01316408086507</v>
      </c>
      <c r="H139" s="44">
        <f t="shared" si="16"/>
        <v>0.5</v>
      </c>
      <c r="I139" s="44">
        <f t="shared" si="14"/>
        <v>893.2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0.4+5.6+0.6</f>
        <v>6.6</v>
      </c>
      <c r="E140" s="1">
        <f>D140/D138*100</f>
        <v>3.726708074534161</v>
      </c>
      <c r="F140" s="1">
        <f t="shared" si="17"/>
        <v>43.70860927152318</v>
      </c>
      <c r="G140" s="1">
        <f>D140/C140*100</f>
        <v>17.599999999999998</v>
      </c>
      <c r="H140" s="44">
        <f t="shared" si="16"/>
        <v>8.5</v>
      </c>
      <c r="I140" s="44">
        <f t="shared" si="14"/>
        <v>30.9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f>11200.8+150-870</f>
        <v>10480.8</v>
      </c>
      <c r="C143" s="53">
        <f>67967+150</f>
        <v>68117</v>
      </c>
      <c r="D143" s="76">
        <f>2189.1+2579.7+68.9+525.7+232.8+205.1+14+182+44.6+100.3+189.9</f>
        <v>6332.099999999999</v>
      </c>
      <c r="E143" s="17">
        <f>D143/D107*100</f>
        <v>18.870021814020575</v>
      </c>
      <c r="F143" s="99">
        <f t="shared" si="17"/>
        <v>60.41618960384704</v>
      </c>
      <c r="G143" s="6">
        <f t="shared" si="12"/>
        <v>9.295917318731007</v>
      </c>
      <c r="H143" s="61">
        <f t="shared" si="16"/>
        <v>4148.7</v>
      </c>
      <c r="I143" s="61">
        <f t="shared" si="14"/>
        <v>61784.9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>
        <f>1601.8+39.7</f>
        <v>1641.5</v>
      </c>
      <c r="E146" s="17">
        <f>D146/D107*100</f>
        <v>4.89176431321596</v>
      </c>
      <c r="F146" s="99">
        <f t="shared" si="17"/>
        <v>80.80634045485871</v>
      </c>
      <c r="G146" s="6">
        <f t="shared" si="12"/>
        <v>15.558061947909163</v>
      </c>
      <c r="H146" s="61">
        <f t="shared" si="16"/>
        <v>389.9000000000001</v>
      </c>
      <c r="I146" s="61">
        <f t="shared" si="14"/>
        <v>8909.3</v>
      </c>
      <c r="K146" s="38"/>
      <c r="L146" s="38"/>
    </row>
    <row r="147" spans="1:12" s="2" customFormat="1" ht="19.5" customHeight="1">
      <c r="A147" s="16" t="s">
        <v>51</v>
      </c>
      <c r="B147" s="73">
        <f>24393.6-1000</f>
        <v>23393.6</v>
      </c>
      <c r="C147" s="53">
        <f>376354.8-1000</f>
        <v>375354.8</v>
      </c>
      <c r="D147" s="76">
        <f>4905.7+9487.9</f>
        <v>14393.599999999999</v>
      </c>
      <c r="E147" s="17">
        <f>D147/D107*100</f>
        <v>42.89375499159624</v>
      </c>
      <c r="F147" s="6">
        <f t="shared" si="17"/>
        <v>61.52793926544011</v>
      </c>
      <c r="G147" s="6">
        <f t="shared" si="12"/>
        <v>3.8346652287382494</v>
      </c>
      <c r="H147" s="61">
        <f t="shared" si="16"/>
        <v>9000</v>
      </c>
      <c r="I147" s="61">
        <f t="shared" si="14"/>
        <v>360961.2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819+819+819.1+819+819</f>
        <v>4095.1</v>
      </c>
      <c r="E148" s="17">
        <f>D148/D107*100</f>
        <v>12.203633286049758</v>
      </c>
      <c r="F148" s="6">
        <f t="shared" si="15"/>
        <v>83.3319767205242</v>
      </c>
      <c r="G148" s="6">
        <f t="shared" si="12"/>
        <v>13.888662786754033</v>
      </c>
      <c r="H148" s="61">
        <f t="shared" si="16"/>
        <v>819.0999999999999</v>
      </c>
      <c r="I148" s="61">
        <f t="shared" si="14"/>
        <v>25390.100000000002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55140.599999999984</v>
      </c>
      <c r="C149" s="77">
        <f>C43+C69+C72+C77+C79+C87+C102+C107+C100+C84+C98</f>
        <v>555248</v>
      </c>
      <c r="D149" s="53">
        <f>D43+D69+D72+D77+D79+D87+D102+D107+D100+D84+D98</f>
        <v>34999.7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295301.5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218642.40000000002</v>
      </c>
      <c r="E150" s="31">
        <v>100</v>
      </c>
      <c r="F150" s="3">
        <f>D150/B150*100</f>
        <v>74.04039600205215</v>
      </c>
      <c r="G150" s="3">
        <f aca="true" t="shared" si="18" ref="G150:G156">D150/C150*100</f>
        <v>11.889426286556501</v>
      </c>
      <c r="H150" s="47">
        <f aca="true" t="shared" si="19" ref="H150:H156">B150-D150</f>
        <v>76659.09999999998</v>
      </c>
      <c r="I150" s="47">
        <f aca="true" t="shared" si="20" ref="I150:I156">C150-D150</f>
        <v>1620322.6999999997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116305.50000000001</v>
      </c>
      <c r="C151" s="60">
        <f>C8+C20+C34+C52+C60+C91+C115+C119+C46+C139+C131+C103</f>
        <v>722894.7</v>
      </c>
      <c r="D151" s="60">
        <f>D8+D20+D34+D52+D60+D91+D115+D119+D46+D139+D131+D103</f>
        <v>93389.10000000002</v>
      </c>
      <c r="E151" s="6">
        <f>D151/D150*100</f>
        <v>42.71316999813394</v>
      </c>
      <c r="F151" s="6">
        <f aca="true" t="shared" si="21" ref="F151:F156">D151/B151*100</f>
        <v>80.29637463404569</v>
      </c>
      <c r="G151" s="6">
        <f t="shared" si="18"/>
        <v>12.918769497134234</v>
      </c>
      <c r="H151" s="61">
        <f t="shared" si="19"/>
        <v>22916.399999999994</v>
      </c>
      <c r="I151" s="72">
        <f t="shared" si="20"/>
        <v>629505.6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35038</v>
      </c>
      <c r="C152" s="61">
        <f>C11+C23+C36+C55+C62+C92+C49+C140+C109+C112+C96+C137</f>
        <v>102336.00000000003</v>
      </c>
      <c r="D152" s="61">
        <f>D11+D23+D36+D55+D62+D92+D49+D140+D109+D112+D96+D137</f>
        <v>15817</v>
      </c>
      <c r="E152" s="6">
        <f>D152/D150*100</f>
        <v>7.234186964650954</v>
      </c>
      <c r="F152" s="6">
        <f t="shared" si="21"/>
        <v>45.14241680461213</v>
      </c>
      <c r="G152" s="6">
        <f t="shared" si="18"/>
        <v>15.455949030644147</v>
      </c>
      <c r="H152" s="61">
        <f t="shared" si="19"/>
        <v>19221</v>
      </c>
      <c r="I152" s="72">
        <f t="shared" si="20"/>
        <v>86519.00000000003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4075.9000000000005</v>
      </c>
      <c r="E153" s="6">
        <f>D153/D150*100</f>
        <v>1.864185537663326</v>
      </c>
      <c r="F153" s="6">
        <f t="shared" si="21"/>
        <v>74.66932913201188</v>
      </c>
      <c r="G153" s="6">
        <f t="shared" si="18"/>
        <v>14.210555675645523</v>
      </c>
      <c r="H153" s="61">
        <f t="shared" si="19"/>
        <v>1382.699999999999</v>
      </c>
      <c r="I153" s="72">
        <f t="shared" si="20"/>
        <v>24606.3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3146.5</v>
      </c>
      <c r="E154" s="6">
        <f>D154/D150*100</f>
        <v>1.4391078766058183</v>
      </c>
      <c r="F154" s="6">
        <f t="shared" si="21"/>
        <v>66.97245753692904</v>
      </c>
      <c r="G154" s="6">
        <f t="shared" si="18"/>
        <v>10.781370997032685</v>
      </c>
      <c r="H154" s="61">
        <f t="shared" si="19"/>
        <v>1551.6999999999998</v>
      </c>
      <c r="I154" s="72">
        <f t="shared" si="20"/>
        <v>26038.099999999995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133795.19999999998</v>
      </c>
      <c r="C156" s="78">
        <f>C150-C151-C152-C153-C154-C155</f>
        <v>955680.7</v>
      </c>
      <c r="D156" s="78">
        <f>D150-D151-D152-D153-D154-D155</f>
        <v>102213.90000000001</v>
      </c>
      <c r="E156" s="36">
        <f>D156/D150*100</f>
        <v>46.749349622945964</v>
      </c>
      <c r="F156" s="36">
        <f t="shared" si="21"/>
        <v>76.39578998349718</v>
      </c>
      <c r="G156" s="36">
        <f t="shared" si="18"/>
        <v>10.695402763705495</v>
      </c>
      <c r="H156" s="127">
        <f t="shared" si="19"/>
        <v>31581.299999999974</v>
      </c>
      <c r="I156" s="127">
        <f t="shared" si="20"/>
        <v>853466.7999999999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218642.40000000002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218642.40000000002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2017-02-10T12:40:09Z</cp:lastPrinted>
  <dcterms:created xsi:type="dcterms:W3CDTF">2000-06-20T04:48:00Z</dcterms:created>
  <dcterms:modified xsi:type="dcterms:W3CDTF">2017-02-27T06:05:33Z</dcterms:modified>
  <cp:category/>
  <cp:version/>
  <cp:contentType/>
  <cp:contentStatus/>
</cp:coreProperties>
</file>